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065" windowHeight="11640" activeTab="5"/>
  </bookViews>
  <sheets>
    <sheet name="дошкольное" sheetId="1" r:id="rId1"/>
    <sheet name="среднее" sheetId="2" r:id="rId2"/>
    <sheet name="дополнительное образование" sheetId="5" r:id="rId3"/>
    <sheet name="ТиПО" sheetId="3" r:id="rId4"/>
    <sheet name="1кв." sheetId="6" r:id="rId5"/>
    <sheet name="2кв." sheetId="7" r:id="rId6"/>
    <sheet name="3кв." sheetId="8" r:id="rId7"/>
    <sheet name="4кв." sheetId="9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7" l="1"/>
  <c r="E12" i="7" s="1"/>
  <c r="D13" i="7"/>
  <c r="C15" i="6"/>
  <c r="D31" i="3" l="1"/>
  <c r="D30" i="3"/>
  <c r="D29" i="3"/>
  <c r="D28" i="3"/>
  <c r="D23" i="3"/>
  <c r="D25" i="3" s="1"/>
  <c r="D22" i="3"/>
  <c r="D19" i="3"/>
  <c r="D13" i="3"/>
  <c r="D12" i="3" s="1"/>
  <c r="D15" i="3" l="1"/>
  <c r="D33" i="3" s="1"/>
  <c r="D28" i="6"/>
  <c r="D22" i="6"/>
  <c r="D25" i="6"/>
  <c r="D19" i="6"/>
  <c r="E12" i="3"/>
  <c r="E22" i="3"/>
  <c r="E19" i="3"/>
  <c r="E25" i="3"/>
  <c r="C22" i="3"/>
  <c r="C23" i="3"/>
  <c r="C15" i="3" s="1"/>
  <c r="C28" i="3"/>
  <c r="C19" i="3"/>
  <c r="D12" i="8"/>
  <c r="D15" i="8"/>
  <c r="C25" i="6"/>
  <c r="C22" i="6"/>
  <c r="C19" i="6"/>
  <c r="C27" i="6"/>
  <c r="C28" i="6" s="1"/>
  <c r="C26" i="6"/>
  <c r="D34" i="9"/>
  <c r="D30" i="9"/>
  <c r="D29" i="9"/>
  <c r="D15" i="9"/>
  <c r="D13" i="9"/>
  <c r="D12" i="9" s="1"/>
  <c r="D30" i="8"/>
  <c r="D29" i="8"/>
  <c r="D13" i="8"/>
  <c r="D30" i="7"/>
  <c r="D12" i="7"/>
  <c r="C29" i="9"/>
  <c r="C15" i="9"/>
  <c r="C13" i="9"/>
  <c r="C12" i="9" s="1"/>
  <c r="C29" i="8"/>
  <c r="C15" i="8"/>
  <c r="C13" i="8"/>
  <c r="C12" i="7"/>
  <c r="D30" i="6"/>
  <c r="D15" i="6"/>
  <c r="D29" i="6"/>
  <c r="C25" i="3" l="1"/>
  <c r="C29" i="6"/>
  <c r="D13" i="6"/>
  <c r="D12" i="6" s="1"/>
  <c r="C13" i="6"/>
  <c r="C31" i="3"/>
  <c r="C30" i="3"/>
  <c r="C29" i="3"/>
  <c r="C13" i="3" l="1"/>
  <c r="D34" i="8"/>
  <c r="C12" i="3" l="1"/>
  <c r="C33" i="3"/>
  <c r="E33" i="6"/>
</calcChain>
</file>

<file path=xl/sharedStrings.xml><?xml version="1.0" encoding="utf-8"?>
<sst xmlns="http://schemas.openxmlformats.org/spreadsheetml/2006/main" count="425" uniqueCount="54">
  <si>
    <t xml:space="preserve">Дошкольное образование </t>
  </si>
  <si>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</si>
  <si>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</si>
  <si>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</si>
  <si>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</si>
  <si>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</si>
  <si>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</si>
  <si>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</si>
  <si>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</si>
  <si>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</si>
  <si>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</si>
  <si>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</si>
  <si>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</si>
  <si>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</si>
  <si>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</si>
  <si>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</si>
  <si>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3.2. Основной пересонал - воспитатели</t>
  </si>
  <si>
    <t>1. Среднегодовой контингент воспитанников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</si>
  <si>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</si>
  <si>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</si>
  <si>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</si>
  <si>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</si>
  <si>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</si>
  <si>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</si>
  <si>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</si>
  <si>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</si>
  <si>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</si>
  <si>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</si>
  <si>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</si>
  <si>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воспитанника</t>
  </si>
  <si>
    <t>средний расход на 1-го обучающегося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</si>
  <si>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</si>
  <si>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3.3. Мастер производственного обучения</t>
  </si>
  <si>
    <t>1. Среднегодовой контингент</t>
  </si>
  <si>
    <t>средний расход на 1-го ребенка</t>
  </si>
  <si>
    <t>3.2. Основной пересонал - педагоги дополнительного образования</t>
  </si>
  <si>
    <t>среднемесячная заработная плата 1 ед.</t>
  </si>
  <si>
    <t>тенге</t>
  </si>
  <si>
    <t xml:space="preserve">Техническое и профессиональное образование </t>
  </si>
  <si>
    <t xml:space="preserve">Дополнительное образование </t>
  </si>
  <si>
    <t xml:space="preserve">Среднее образование </t>
  </si>
  <si>
    <t>2019 год</t>
  </si>
  <si>
    <t>3.1. Административный персонал</t>
  </si>
  <si>
    <t>3.2. Основной персонал - ППС</t>
  </si>
  <si>
    <t>ГККП "Горнотехнический персонал, город Степногорск" при управлении образования Акмолинской области</t>
  </si>
  <si>
    <t>1. Среднегодовой контингент обучающихся</t>
  </si>
  <si>
    <t>по состоянию на "01" января 2019 г.</t>
  </si>
  <si>
    <t>по состоянию на " 01" октября 2019 г.</t>
  </si>
  <si>
    <t>по состоянию на "01" марта 2019 г.</t>
  </si>
  <si>
    <t>по состоянию на "01"января 2019 г.</t>
  </si>
  <si>
    <t>Периодичность: За 2018 год.</t>
  </si>
  <si>
    <t>2018 год</t>
  </si>
  <si>
    <t>Периодичность: ежеквартально  (1 квартал)</t>
  </si>
  <si>
    <t>по состоянию на " 01" июля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</si>
</sst>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/>
    <xf numFmtId="164" fontId="0" fillId="0" borderId="0" xfId="0" applyNumberFormat="1"/>
    <xf numFmtId="1" fontId="2" fillId="0" borderId="2" xfId="0" applyNumberFormat="1" applyFont="1" applyBorder="1"/>
    <xf numFmtId="164" fontId="2" fillId="0" borderId="0" xfId="0" applyNumberFormat="1" applyFont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K8" sqref="K8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23" t="s">
        <v>19</v>
      </c>
      <c r="B1" s="23"/>
      <c r="C1" s="23"/>
      <c r="D1" s="23"/>
      <c r="E1" s="23"/>
    </row>
    <row r="2" spans="1:5" x14ac:dyDescent="0.3">
      <c r="A2" s="23" t="s">
        <v>22</v>
      </c>
      <c r="B2" s="23"/>
      <c r="C2" s="23"/>
      <c r="D2" s="23"/>
      <c r="E2" s="23"/>
    </row>
    <row r="3" spans="1:5" x14ac:dyDescent="0.3">
      <c r="A3" s="1"/>
    </row>
    <row r="4" spans="1:5" x14ac:dyDescent="0.3">
      <c r="A4" s="26"/>
      <c r="B4" s="26"/>
      <c r="C4" s="26"/>
      <c r="D4" s="26"/>
      <c r="E4" s="26"/>
    </row>
    <row r="5" spans="1:5" ht="15.75" customHeight="1" x14ac:dyDescent="0.3">
      <c r="A5" s="27" t="s">
        <v>20</v>
      </c>
      <c r="B5" s="27"/>
      <c r="C5" s="27"/>
      <c r="D5" s="27"/>
      <c r="E5" s="27"/>
    </row>
    <row r="6" spans="1:5" x14ac:dyDescent="0.3">
      <c r="A6" s="4"/>
    </row>
    <row r="7" spans="1:5" x14ac:dyDescent="0.3">
      <c r="A7" s="15" t="s">
        <v>21</v>
      </c>
    </row>
    <row r="8" spans="1:5" x14ac:dyDescent="0.3">
      <c r="A8" s="1"/>
    </row>
    <row r="9" spans="1:5" x14ac:dyDescent="0.3">
      <c r="A9" s="24" t="s">
        <v>0</v>
      </c>
      <c r="B9" s="25" t="s">
        <v>23</v>
      </c>
      <c r="C9" s="24" t="s">
        <v>41</v>
      </c>
      <c r="D9" s="24"/>
      <c r="E9" s="24"/>
    </row>
    <row r="10" spans="1:5" ht="40.5" x14ac:dyDescent="0.3">
      <c r="A10" s="24"/>
      <c r="B10" s="25"/>
      <c r="C10" s="5" t="s">
        <v>24</v>
      </c>
      <c r="D10" s="5" t="s">
        <v>25</v>
      </c>
      <c r="E10" s="6" t="s">
        <v>18</v>
      </c>
    </row>
    <row r="11" spans="1:5" x14ac:dyDescent="0.3">
      <c r="A11" s="7" t="s">
        <v>17</v>
      </c>
      <c r="B11" s="8" t="s">
        <v>11</v>
      </c>
      <c r="C11" s="9"/>
      <c r="D11" s="9"/>
      <c r="E11" s="9"/>
    </row>
    <row r="12" spans="1:5" ht="25.5" x14ac:dyDescent="0.3">
      <c r="A12" s="12" t="s">
        <v>29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36</v>
      </c>
      <c r="B19" s="8" t="s">
        <v>37</v>
      </c>
      <c r="C19" s="9"/>
      <c r="D19" s="9"/>
      <c r="E19" s="9"/>
    </row>
    <row r="20" spans="1:5" ht="25.5" x14ac:dyDescent="0.3">
      <c r="A20" s="9" t="s">
        <v>16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36</v>
      </c>
      <c r="B22" s="8" t="s">
        <v>37</v>
      </c>
      <c r="C22" s="9"/>
      <c r="D22" s="9"/>
      <c r="E22" s="9"/>
    </row>
    <row r="23" spans="1:5" ht="25.5" x14ac:dyDescent="0.3">
      <c r="A23" s="9" t="s">
        <v>15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36</v>
      </c>
      <c r="B25" s="8" t="s">
        <v>37</v>
      </c>
      <c r="C25" s="9"/>
      <c r="D25" s="9"/>
      <c r="E25" s="9"/>
    </row>
    <row r="26" spans="1:5" ht="25.5" x14ac:dyDescent="0.3">
      <c r="A26" s="7" t="s">
        <v>6</v>
      </c>
      <c r="B26" s="8" t="s">
        <v>3</v>
      </c>
      <c r="C26" s="9"/>
      <c r="D26" s="9"/>
      <c r="E26" s="9"/>
    </row>
    <row r="27" spans="1:5" ht="36.75" x14ac:dyDescent="0.3">
      <c r="A27" s="14" t="s">
        <v>7</v>
      </c>
      <c r="B27" s="8" t="s">
        <v>3</v>
      </c>
      <c r="C27" s="9"/>
      <c r="D27" s="9"/>
      <c r="E27" s="9"/>
    </row>
    <row r="28" spans="1:5" ht="25.5" x14ac:dyDescent="0.3">
      <c r="A28" s="14" t="s">
        <v>8</v>
      </c>
      <c r="B28" s="8" t="s">
        <v>3</v>
      </c>
      <c r="C28" s="9"/>
      <c r="D28" s="9"/>
      <c r="E28" s="9"/>
    </row>
    <row r="29" spans="1:5" ht="36.75" x14ac:dyDescent="0.3">
      <c r="A29" s="14" t="s">
        <v>9</v>
      </c>
      <c r="B29" s="8" t="s">
        <v>3</v>
      </c>
      <c r="C29" s="9"/>
      <c r="D29" s="9"/>
      <c r="E29" s="9"/>
    </row>
    <row r="30" spans="1:5" ht="38.25" customHeight="1" x14ac:dyDescent="0.3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C9:E9"/>
    <mergeCell ref="A9:A10"/>
    <mergeCell ref="B9:B10"/>
    <mergeCell ref="A4:E4"/>
    <mergeCell ref="A5:E5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A43" sqref="A4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23" t="s">
        <v>19</v>
      </c>
      <c r="B1" s="23"/>
      <c r="C1" s="23"/>
      <c r="D1" s="23"/>
      <c r="E1" s="23"/>
    </row>
    <row r="2" spans="1:5" x14ac:dyDescent="0.3">
      <c r="A2" s="23" t="s">
        <v>22</v>
      </c>
      <c r="B2" s="23"/>
      <c r="C2" s="23"/>
      <c r="D2" s="23"/>
      <c r="E2" s="23"/>
    </row>
    <row r="3" spans="1:5" x14ac:dyDescent="0.3">
      <c r="A3" s="1"/>
    </row>
    <row r="4" spans="1:5" x14ac:dyDescent="0.3">
      <c r="A4" s="26"/>
      <c r="B4" s="26"/>
      <c r="C4" s="26"/>
      <c r="D4" s="26"/>
      <c r="E4" s="26"/>
    </row>
    <row r="5" spans="1:5" ht="15.75" customHeight="1" x14ac:dyDescent="0.3">
      <c r="A5" s="27" t="s">
        <v>20</v>
      </c>
      <c r="B5" s="27"/>
      <c r="C5" s="27"/>
      <c r="D5" s="27"/>
      <c r="E5" s="27"/>
    </row>
    <row r="6" spans="1:5" x14ac:dyDescent="0.3">
      <c r="A6" s="4"/>
    </row>
    <row r="7" spans="1:5" x14ac:dyDescent="0.3">
      <c r="A7" s="15" t="s">
        <v>21</v>
      </c>
    </row>
    <row r="8" spans="1:5" x14ac:dyDescent="0.3">
      <c r="A8" s="1"/>
    </row>
    <row r="9" spans="1:5" x14ac:dyDescent="0.3">
      <c r="A9" s="24" t="s">
        <v>40</v>
      </c>
      <c r="B9" s="25" t="s">
        <v>23</v>
      </c>
      <c r="C9" s="24" t="s">
        <v>41</v>
      </c>
      <c r="D9" s="24"/>
      <c r="E9" s="24"/>
    </row>
    <row r="10" spans="1:5" ht="40.5" x14ac:dyDescent="0.3">
      <c r="A10" s="24"/>
      <c r="B10" s="25"/>
      <c r="C10" s="5" t="s">
        <v>24</v>
      </c>
      <c r="D10" s="5" t="s">
        <v>25</v>
      </c>
      <c r="E10" s="6" t="s">
        <v>18</v>
      </c>
    </row>
    <row r="11" spans="1:5" x14ac:dyDescent="0.3">
      <c r="A11" s="7" t="s">
        <v>26</v>
      </c>
      <c r="B11" s="8" t="s">
        <v>11</v>
      </c>
      <c r="C11" s="9"/>
      <c r="D11" s="9"/>
      <c r="E11" s="9"/>
    </row>
    <row r="12" spans="1:5" ht="25.5" x14ac:dyDescent="0.3">
      <c r="A12" s="12" t="s">
        <v>30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36</v>
      </c>
      <c r="B19" s="8" t="s">
        <v>37</v>
      </c>
      <c r="C19" s="9"/>
      <c r="D19" s="9"/>
      <c r="E19" s="9"/>
    </row>
    <row r="20" spans="1:5" ht="25.5" x14ac:dyDescent="0.3">
      <c r="A20" s="9" t="s">
        <v>27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36</v>
      </c>
      <c r="B22" s="8" t="s">
        <v>37</v>
      </c>
      <c r="C22" s="9"/>
      <c r="D22" s="9"/>
      <c r="E22" s="9"/>
    </row>
    <row r="23" spans="1:5" ht="39" x14ac:dyDescent="0.3">
      <c r="A23" s="16" t="s">
        <v>31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36</v>
      </c>
      <c r="B25" s="8" t="s">
        <v>37</v>
      </c>
      <c r="C25" s="9"/>
      <c r="D25" s="9"/>
      <c r="E25" s="9"/>
    </row>
    <row r="26" spans="1:5" ht="25.5" x14ac:dyDescent="0.3">
      <c r="A26" s="9" t="s">
        <v>28</v>
      </c>
      <c r="B26" s="8" t="s">
        <v>3</v>
      </c>
      <c r="C26" s="9"/>
      <c r="D26" s="9"/>
      <c r="E26" s="9"/>
    </row>
    <row r="27" spans="1:5" x14ac:dyDescent="0.3">
      <c r="A27" s="12" t="s">
        <v>5</v>
      </c>
      <c r="B27" s="13" t="s">
        <v>4</v>
      </c>
      <c r="C27" s="9"/>
      <c r="D27" s="9"/>
      <c r="E27" s="9"/>
    </row>
    <row r="28" spans="1:5" ht="21.95" customHeight="1" x14ac:dyDescent="0.3">
      <c r="A28" s="12" t="s">
        <v>36</v>
      </c>
      <c r="B28" s="8" t="s">
        <v>37</v>
      </c>
      <c r="C28" s="9"/>
      <c r="D28" s="9"/>
      <c r="E28" s="9"/>
    </row>
    <row r="29" spans="1:5" ht="25.5" x14ac:dyDescent="0.3">
      <c r="A29" s="7" t="s">
        <v>6</v>
      </c>
      <c r="B29" s="8" t="s">
        <v>3</v>
      </c>
      <c r="C29" s="9"/>
      <c r="D29" s="9"/>
      <c r="E29" s="9"/>
    </row>
    <row r="30" spans="1:5" ht="36.75" x14ac:dyDescent="0.3">
      <c r="A30" s="14" t="s">
        <v>7</v>
      </c>
      <c r="B30" s="8" t="s">
        <v>3</v>
      </c>
      <c r="C30" s="9"/>
      <c r="D30" s="9"/>
      <c r="E30" s="9"/>
    </row>
    <row r="31" spans="1:5" ht="25.5" x14ac:dyDescent="0.3">
      <c r="A31" s="14" t="s">
        <v>8</v>
      </c>
      <c r="B31" s="8" t="s">
        <v>3</v>
      </c>
      <c r="C31" s="9"/>
      <c r="D31" s="9"/>
      <c r="E31" s="9"/>
    </row>
    <row r="32" spans="1:5" ht="36.75" x14ac:dyDescent="0.3">
      <c r="A32" s="14" t="s">
        <v>9</v>
      </c>
      <c r="B32" s="8" t="s">
        <v>3</v>
      </c>
      <c r="C32" s="9"/>
      <c r="D32" s="9"/>
      <c r="E32" s="9"/>
    </row>
    <row r="33" spans="1:5" ht="38.25" customHeight="1" x14ac:dyDescent="0.3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25" workbookViewId="0">
      <selection activeCell="A34" sqref="A34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23" t="s">
        <v>19</v>
      </c>
      <c r="B1" s="23"/>
      <c r="C1" s="23"/>
      <c r="D1" s="23"/>
      <c r="E1" s="23"/>
    </row>
    <row r="2" spans="1:5" x14ac:dyDescent="0.3">
      <c r="A2" s="23" t="s">
        <v>22</v>
      </c>
      <c r="B2" s="23"/>
      <c r="C2" s="23"/>
      <c r="D2" s="23"/>
      <c r="E2" s="23"/>
    </row>
    <row r="3" spans="1:5" x14ac:dyDescent="0.3">
      <c r="A3" s="1"/>
    </row>
    <row r="4" spans="1:5" x14ac:dyDescent="0.3">
      <c r="A4" s="26"/>
      <c r="B4" s="26"/>
      <c r="C4" s="26"/>
      <c r="D4" s="26"/>
      <c r="E4" s="26"/>
    </row>
    <row r="5" spans="1:5" ht="15.75" customHeight="1" x14ac:dyDescent="0.3">
      <c r="A5" s="27" t="s">
        <v>20</v>
      </c>
      <c r="B5" s="27"/>
      <c r="C5" s="27"/>
      <c r="D5" s="27"/>
      <c r="E5" s="27"/>
    </row>
    <row r="6" spans="1:5" x14ac:dyDescent="0.3">
      <c r="A6" s="4"/>
    </row>
    <row r="7" spans="1:5" x14ac:dyDescent="0.3">
      <c r="A7" s="15" t="s">
        <v>21</v>
      </c>
    </row>
    <row r="8" spans="1:5" x14ac:dyDescent="0.3">
      <c r="A8" s="1"/>
    </row>
    <row r="9" spans="1:5" x14ac:dyDescent="0.3">
      <c r="A9" s="24" t="s">
        <v>39</v>
      </c>
      <c r="B9" s="25" t="s">
        <v>23</v>
      </c>
      <c r="C9" s="24" t="s">
        <v>41</v>
      </c>
      <c r="D9" s="24"/>
      <c r="E9" s="24"/>
    </row>
    <row r="10" spans="1:5" ht="40.5" x14ac:dyDescent="0.3">
      <c r="A10" s="24"/>
      <c r="B10" s="25"/>
      <c r="C10" s="5" t="s">
        <v>24</v>
      </c>
      <c r="D10" s="5" t="s">
        <v>25</v>
      </c>
      <c r="E10" s="6" t="s">
        <v>18</v>
      </c>
    </row>
    <row r="11" spans="1:5" x14ac:dyDescent="0.3">
      <c r="A11" s="7" t="s">
        <v>33</v>
      </c>
      <c r="B11" s="8" t="s">
        <v>11</v>
      </c>
      <c r="C11" s="9"/>
      <c r="D11" s="9"/>
      <c r="E11" s="9"/>
    </row>
    <row r="12" spans="1:5" ht="25.5" x14ac:dyDescent="0.3">
      <c r="A12" s="12" t="s">
        <v>34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36</v>
      </c>
      <c r="B19" s="8" t="s">
        <v>37</v>
      </c>
      <c r="C19" s="9"/>
      <c r="D19" s="9"/>
      <c r="E19" s="9"/>
    </row>
    <row r="20" spans="1:5" ht="40.5" x14ac:dyDescent="0.3">
      <c r="A20" s="16" t="s">
        <v>35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36</v>
      </c>
      <c r="B22" s="8" t="s">
        <v>37</v>
      </c>
      <c r="C22" s="9"/>
      <c r="D22" s="9"/>
      <c r="E22" s="9"/>
    </row>
    <row r="23" spans="1:5" ht="25.5" x14ac:dyDescent="0.3">
      <c r="A23" s="9" t="s">
        <v>15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36</v>
      </c>
      <c r="B25" s="8" t="s">
        <v>37</v>
      </c>
      <c r="C25" s="9"/>
      <c r="D25" s="9"/>
      <c r="E25" s="9"/>
    </row>
    <row r="26" spans="1:5" ht="25.5" x14ac:dyDescent="0.3">
      <c r="A26" s="7" t="s">
        <v>6</v>
      </c>
      <c r="B26" s="8" t="s">
        <v>3</v>
      </c>
      <c r="C26" s="9"/>
      <c r="D26" s="9"/>
      <c r="E26" s="9"/>
    </row>
    <row r="27" spans="1:5" ht="36.75" x14ac:dyDescent="0.3">
      <c r="A27" s="14" t="s">
        <v>7</v>
      </c>
      <c r="B27" s="8" t="s">
        <v>3</v>
      </c>
      <c r="C27" s="9"/>
      <c r="D27" s="9"/>
      <c r="E27" s="9"/>
    </row>
    <row r="28" spans="1:5" ht="25.5" x14ac:dyDescent="0.3">
      <c r="A28" s="14" t="s">
        <v>8</v>
      </c>
      <c r="B28" s="8" t="s">
        <v>3</v>
      </c>
      <c r="C28" s="9"/>
      <c r="D28" s="9"/>
      <c r="E28" s="9"/>
    </row>
    <row r="29" spans="1:5" ht="36.75" x14ac:dyDescent="0.3">
      <c r="A29" s="14" t="s">
        <v>9</v>
      </c>
      <c r="B29" s="8" t="s">
        <v>3</v>
      </c>
      <c r="C29" s="9"/>
      <c r="D29" s="9"/>
      <c r="E29" s="9"/>
    </row>
    <row r="30" spans="1:5" ht="38.25" customHeight="1" x14ac:dyDescent="0.3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opLeftCell="A17" workbookViewId="0">
      <selection activeCell="A9" sqref="A9:A1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23" t="s">
        <v>19</v>
      </c>
      <c r="B1" s="23"/>
      <c r="C1" s="23"/>
      <c r="D1" s="23"/>
      <c r="E1" s="23"/>
    </row>
    <row r="2" spans="1:5" x14ac:dyDescent="0.3">
      <c r="A2" s="23" t="s">
        <v>49</v>
      </c>
      <c r="B2" s="23"/>
      <c r="C2" s="23"/>
      <c r="D2" s="23"/>
      <c r="E2" s="23"/>
    </row>
    <row r="3" spans="1:5" x14ac:dyDescent="0.3">
      <c r="A3" s="1"/>
    </row>
    <row r="4" spans="1:5" ht="45.75" customHeight="1" x14ac:dyDescent="0.3">
      <c r="A4" s="28" t="s">
        <v>44</v>
      </c>
      <c r="B4" s="28"/>
      <c r="C4" s="28"/>
      <c r="D4" s="28"/>
      <c r="E4" s="28"/>
    </row>
    <row r="5" spans="1:5" ht="15.75" customHeight="1" x14ac:dyDescent="0.3">
      <c r="A5" s="27" t="s">
        <v>20</v>
      </c>
      <c r="B5" s="27"/>
      <c r="C5" s="27"/>
      <c r="D5" s="27"/>
      <c r="E5" s="27"/>
    </row>
    <row r="6" spans="1:5" x14ac:dyDescent="0.3">
      <c r="A6" s="4"/>
    </row>
    <row r="7" spans="1:5" x14ac:dyDescent="0.3">
      <c r="A7" s="15" t="s">
        <v>50</v>
      </c>
    </row>
    <row r="8" spans="1:5" x14ac:dyDescent="0.3">
      <c r="A8" s="1"/>
    </row>
    <row r="9" spans="1:5" x14ac:dyDescent="0.3">
      <c r="A9" s="24" t="s">
        <v>38</v>
      </c>
      <c r="B9" s="25" t="s">
        <v>23</v>
      </c>
      <c r="C9" s="24" t="s">
        <v>51</v>
      </c>
      <c r="D9" s="24"/>
      <c r="E9" s="24"/>
    </row>
    <row r="10" spans="1:5" ht="40.5" x14ac:dyDescent="0.3">
      <c r="A10" s="24"/>
      <c r="B10" s="25"/>
      <c r="C10" s="5" t="s">
        <v>24</v>
      </c>
      <c r="D10" s="5" t="s">
        <v>25</v>
      </c>
      <c r="E10" s="6" t="s">
        <v>18</v>
      </c>
    </row>
    <row r="11" spans="1:5" x14ac:dyDescent="0.3">
      <c r="A11" s="7" t="s">
        <v>26</v>
      </c>
      <c r="B11" s="8" t="s">
        <v>11</v>
      </c>
      <c r="C11" s="9">
        <v>374</v>
      </c>
      <c r="D11" s="9">
        <v>374</v>
      </c>
      <c r="E11" s="9">
        <v>374</v>
      </c>
    </row>
    <row r="12" spans="1:5" ht="25.5" x14ac:dyDescent="0.3">
      <c r="A12" s="12" t="s">
        <v>30</v>
      </c>
      <c r="B12" s="8" t="s">
        <v>3</v>
      </c>
      <c r="C12" s="19">
        <f>C13/C11</f>
        <v>476.15026737967918</v>
      </c>
      <c r="D12" s="19">
        <f>D13/D11</f>
        <v>476.15026737967918</v>
      </c>
      <c r="E12" s="19">
        <f>E13/E11</f>
        <v>476.14973262032083</v>
      </c>
    </row>
    <row r="13" spans="1:5" ht="25.5" x14ac:dyDescent="0.3">
      <c r="A13" s="7" t="s">
        <v>12</v>
      </c>
      <c r="B13" s="8" t="s">
        <v>3</v>
      </c>
      <c r="C13" s="19">
        <f>1568.5+176511.7</f>
        <v>178080.2</v>
      </c>
      <c r="D13" s="19">
        <f>1568.5+176511.7</f>
        <v>178080.2</v>
      </c>
      <c r="E13" s="9">
        <v>178080</v>
      </c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21">
        <f>C17+C20+C23+C26</f>
        <v>84311.34</v>
      </c>
      <c r="D15" s="21">
        <f>D17+D20+D23+D26</f>
        <v>84311.34</v>
      </c>
      <c r="E15" s="9">
        <v>84311</v>
      </c>
    </row>
    <row r="16" spans="1:5" x14ac:dyDescent="0.3">
      <c r="A16" s="10" t="s">
        <v>2</v>
      </c>
      <c r="B16" s="11"/>
      <c r="C16" s="9"/>
      <c r="D16" s="9"/>
      <c r="E16" s="9"/>
    </row>
    <row r="17" spans="1:7" ht="25.5" x14ac:dyDescent="0.3">
      <c r="A17" s="9" t="s">
        <v>42</v>
      </c>
      <c r="B17" s="8" t="s">
        <v>3</v>
      </c>
      <c r="C17" s="9">
        <v>10587</v>
      </c>
      <c r="D17" s="9">
        <v>10587</v>
      </c>
      <c r="E17" s="9">
        <v>10190</v>
      </c>
    </row>
    <row r="18" spans="1:7" x14ac:dyDescent="0.3">
      <c r="A18" s="12" t="s">
        <v>5</v>
      </c>
      <c r="B18" s="13" t="s">
        <v>4</v>
      </c>
      <c r="C18" s="9">
        <v>8</v>
      </c>
      <c r="D18" s="9">
        <v>8</v>
      </c>
      <c r="E18" s="9">
        <v>7.7</v>
      </c>
    </row>
    <row r="19" spans="1:7" ht="21.95" customHeight="1" x14ac:dyDescent="0.3">
      <c r="A19" s="12" t="s">
        <v>36</v>
      </c>
      <c r="B19" s="8" t="s">
        <v>37</v>
      </c>
      <c r="C19" s="9">
        <f>C17/C18/12*1000</f>
        <v>110281.25</v>
      </c>
      <c r="D19" s="9">
        <f>D17/D18/12*1000</f>
        <v>110281.25</v>
      </c>
      <c r="E19" s="9">
        <f>E17/E18/12*1000</f>
        <v>110281.38528138529</v>
      </c>
    </row>
    <row r="20" spans="1:7" ht="25.5" x14ac:dyDescent="0.3">
      <c r="A20" s="9" t="s">
        <v>43</v>
      </c>
      <c r="B20" s="8" t="s">
        <v>3</v>
      </c>
      <c r="C20" s="9">
        <v>43196</v>
      </c>
      <c r="D20" s="9">
        <v>43196</v>
      </c>
      <c r="E20" s="9">
        <v>44765</v>
      </c>
      <c r="G20" s="22"/>
    </row>
    <row r="21" spans="1:7" x14ac:dyDescent="0.3">
      <c r="A21" s="12" t="s">
        <v>5</v>
      </c>
      <c r="B21" s="13" t="s">
        <v>4</v>
      </c>
      <c r="C21" s="9">
        <v>39.9</v>
      </c>
      <c r="D21" s="9">
        <v>39.9</v>
      </c>
      <c r="E21" s="9">
        <v>39.9</v>
      </c>
    </row>
    <row r="22" spans="1:7" ht="21.95" customHeight="1" x14ac:dyDescent="0.3">
      <c r="A22" s="12" t="s">
        <v>36</v>
      </c>
      <c r="B22" s="8" t="s">
        <v>37</v>
      </c>
      <c r="C22" s="21">
        <f>C20/C21/12*1000</f>
        <v>90217.209690893913</v>
      </c>
      <c r="D22" s="21">
        <f>D20/D21/12*1000</f>
        <v>90217.209690893913</v>
      </c>
      <c r="E22" s="21">
        <f>E20/E21/12*1000</f>
        <v>93494.152046783638</v>
      </c>
    </row>
    <row r="23" spans="1:7" ht="25.5" customHeight="1" x14ac:dyDescent="0.3">
      <c r="A23" s="16" t="s">
        <v>32</v>
      </c>
      <c r="B23" s="8" t="s">
        <v>3</v>
      </c>
      <c r="C23" s="21">
        <f>177.695*12</f>
        <v>2132.34</v>
      </c>
      <c r="D23" s="21">
        <f>177.695*12</f>
        <v>2132.34</v>
      </c>
      <c r="E23" s="9">
        <v>1812</v>
      </c>
    </row>
    <row r="24" spans="1:7" x14ac:dyDescent="0.3">
      <c r="A24" s="12" t="s">
        <v>5</v>
      </c>
      <c r="B24" s="13" t="s">
        <v>4</v>
      </c>
      <c r="C24" s="9">
        <v>2</v>
      </c>
      <c r="D24" s="9">
        <v>2</v>
      </c>
      <c r="E24" s="9">
        <v>1.7</v>
      </c>
    </row>
    <row r="25" spans="1:7" ht="21.95" customHeight="1" x14ac:dyDescent="0.3">
      <c r="A25" s="12" t="s">
        <v>36</v>
      </c>
      <c r="B25" s="8" t="s">
        <v>37</v>
      </c>
      <c r="C25" s="21">
        <f>C23/2/12*1000</f>
        <v>88847.500000000015</v>
      </c>
      <c r="D25" s="21">
        <f>D23/2/12*1000</f>
        <v>88847.500000000015</v>
      </c>
      <c r="E25" s="21">
        <f>E23/E24*1000/12</f>
        <v>88823.529411764714</v>
      </c>
    </row>
    <row r="26" spans="1:7" ht="25.5" x14ac:dyDescent="0.3">
      <c r="A26" s="9" t="s">
        <v>28</v>
      </c>
      <c r="B26" s="8" t="s">
        <v>3</v>
      </c>
      <c r="C26" s="9">
        <v>28396</v>
      </c>
      <c r="D26" s="9">
        <v>28396</v>
      </c>
      <c r="E26" s="9">
        <v>27544</v>
      </c>
    </row>
    <row r="27" spans="1:7" x14ac:dyDescent="0.3">
      <c r="A27" s="12" t="s">
        <v>5</v>
      </c>
      <c r="B27" s="13" t="s">
        <v>4</v>
      </c>
      <c r="C27" s="9">
        <v>50</v>
      </c>
      <c r="D27" s="9">
        <v>50</v>
      </c>
      <c r="E27" s="9">
        <v>48.5</v>
      </c>
    </row>
    <row r="28" spans="1:7" ht="21.95" customHeight="1" x14ac:dyDescent="0.3">
      <c r="A28" s="12" t="s">
        <v>36</v>
      </c>
      <c r="B28" s="8" t="s">
        <v>37</v>
      </c>
      <c r="C28" s="21">
        <f>C26/C27/12*1000</f>
        <v>47326.666666666664</v>
      </c>
      <c r="D28" s="21">
        <f>D26/D27/12*1000</f>
        <v>47326.666666666664</v>
      </c>
      <c r="E28" s="9">
        <v>47327</v>
      </c>
    </row>
    <row r="29" spans="1:7" ht="25.5" x14ac:dyDescent="0.3">
      <c r="A29" s="7" t="s">
        <v>6</v>
      </c>
      <c r="B29" s="8" t="s">
        <v>3</v>
      </c>
      <c r="C29" s="9">
        <f>2727.8+4503+1265</f>
        <v>8495.7999999999993</v>
      </c>
      <c r="D29" s="9">
        <f>2727.8+4503+1265</f>
        <v>8495.7999999999993</v>
      </c>
      <c r="E29" s="9">
        <v>8495.7999999999993</v>
      </c>
    </row>
    <row r="30" spans="1:7" ht="36.75" x14ac:dyDescent="0.3">
      <c r="A30" s="14" t="s">
        <v>7</v>
      </c>
      <c r="B30" s="8" t="s">
        <v>3</v>
      </c>
      <c r="C30" s="9">
        <f>11330+827+43.2+198</f>
        <v>12398.2</v>
      </c>
      <c r="D30" s="9">
        <f>11330+827+43.2+198</f>
        <v>12398.2</v>
      </c>
      <c r="E30" s="9">
        <v>12398.2</v>
      </c>
    </row>
    <row r="31" spans="1:7" ht="25.5" x14ac:dyDescent="0.3">
      <c r="A31" s="14" t="s">
        <v>8</v>
      </c>
      <c r="B31" s="8" t="s">
        <v>3</v>
      </c>
      <c r="C31" s="9">
        <f>1653.5+227</f>
        <v>1880.5</v>
      </c>
      <c r="D31" s="9">
        <f>1653.5+227</f>
        <v>1880.5</v>
      </c>
      <c r="E31" s="9">
        <v>1880.5</v>
      </c>
    </row>
    <row r="32" spans="1:7" ht="36.75" x14ac:dyDescent="0.3">
      <c r="A32" s="14" t="s">
        <v>9</v>
      </c>
      <c r="B32" s="8" t="s">
        <v>3</v>
      </c>
      <c r="C32" s="9">
        <v>1568.5</v>
      </c>
      <c r="D32" s="9">
        <v>1568.5</v>
      </c>
      <c r="E32" s="9">
        <v>1568.5</v>
      </c>
    </row>
    <row r="33" spans="1:5" ht="38.25" customHeight="1" x14ac:dyDescent="0.3">
      <c r="A33" s="14" t="s">
        <v>10</v>
      </c>
      <c r="B33" s="8" t="s">
        <v>3</v>
      </c>
      <c r="C33" s="19">
        <f>C13-C15-C29-C30-C31-C32</f>
        <v>69425.860000000015</v>
      </c>
      <c r="D33" s="19">
        <f>D13-D15-D29-D30-D31-D32</f>
        <v>69425.860000000015</v>
      </c>
      <c r="E33" s="9">
        <v>69425.899999999994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activeCell="E29" sqref="E29"/>
    </sheetView>
  </sheetViews>
  <sheetFormatPr defaultRowHeight="15" x14ac:dyDescent="0.25"/>
  <cols>
    <col min="1" max="1" width="60.5703125" customWidth="1"/>
    <col min="3" max="3" width="13.140625" customWidth="1"/>
    <col min="4" max="4" width="12.85546875" customWidth="1"/>
    <col min="5" max="5" width="12.7109375" customWidth="1"/>
  </cols>
  <sheetData>
    <row r="1" spans="1:5" ht="20.25" x14ac:dyDescent="0.3">
      <c r="A1" s="23" t="s">
        <v>19</v>
      </c>
      <c r="B1" s="23"/>
      <c r="C1" s="23"/>
      <c r="D1" s="23"/>
      <c r="E1" s="23"/>
    </row>
    <row r="2" spans="1:5" ht="20.25" x14ac:dyDescent="0.3">
      <c r="A2" s="23" t="s">
        <v>48</v>
      </c>
      <c r="B2" s="23"/>
      <c r="C2" s="23"/>
      <c r="D2" s="23"/>
      <c r="E2" s="23"/>
    </row>
    <row r="3" spans="1:5" ht="20.25" x14ac:dyDescent="0.3">
      <c r="A3" s="1"/>
      <c r="B3" s="3"/>
      <c r="C3" s="2"/>
      <c r="D3" s="2"/>
      <c r="E3" s="2"/>
    </row>
    <row r="4" spans="1:5" ht="36" customHeight="1" x14ac:dyDescent="0.3">
      <c r="A4" s="28" t="s">
        <v>44</v>
      </c>
      <c r="B4" s="28"/>
      <c r="C4" s="28"/>
      <c r="D4" s="28"/>
      <c r="E4" s="28"/>
    </row>
    <row r="5" spans="1:5" x14ac:dyDescent="0.25">
      <c r="A5" s="27" t="s">
        <v>20</v>
      </c>
      <c r="B5" s="27"/>
      <c r="C5" s="27"/>
      <c r="D5" s="27"/>
      <c r="E5" s="27"/>
    </row>
    <row r="6" spans="1:5" ht="20.25" x14ac:dyDescent="0.3">
      <c r="A6" s="4"/>
      <c r="B6" s="3"/>
      <c r="C6" s="2"/>
      <c r="D6" s="2"/>
      <c r="E6" s="2"/>
    </row>
    <row r="7" spans="1:5" ht="20.25" x14ac:dyDescent="0.3">
      <c r="A7" s="15" t="s">
        <v>52</v>
      </c>
      <c r="B7" s="3"/>
      <c r="C7" s="2"/>
      <c r="D7" s="2"/>
      <c r="E7" s="2"/>
    </row>
    <row r="8" spans="1:5" ht="20.25" x14ac:dyDescent="0.3">
      <c r="A8" s="1"/>
      <c r="B8" s="3"/>
      <c r="C8" s="2"/>
      <c r="D8" s="2"/>
      <c r="E8" s="2"/>
    </row>
    <row r="9" spans="1:5" ht="20.25" x14ac:dyDescent="0.25">
      <c r="A9" s="24" t="s">
        <v>38</v>
      </c>
      <c r="B9" s="25" t="s">
        <v>23</v>
      </c>
      <c r="C9" s="24" t="s">
        <v>41</v>
      </c>
      <c r="D9" s="24"/>
      <c r="E9" s="24"/>
    </row>
    <row r="10" spans="1:5" ht="40.5" x14ac:dyDescent="0.25">
      <c r="A10" s="24"/>
      <c r="B10" s="25"/>
      <c r="C10" s="18" t="s">
        <v>24</v>
      </c>
      <c r="D10" s="18" t="s">
        <v>25</v>
      </c>
      <c r="E10" s="17" t="s">
        <v>18</v>
      </c>
    </row>
    <row r="11" spans="1:5" ht="20.25" x14ac:dyDescent="0.3">
      <c r="A11" s="7" t="s">
        <v>45</v>
      </c>
      <c r="B11" s="8" t="s">
        <v>11</v>
      </c>
      <c r="C11" s="9">
        <v>386</v>
      </c>
      <c r="D11" s="9">
        <v>386</v>
      </c>
      <c r="E11" s="9">
        <v>382</v>
      </c>
    </row>
    <row r="12" spans="1:5" ht="25.5" x14ac:dyDescent="0.3">
      <c r="A12" s="12" t="s">
        <v>30</v>
      </c>
      <c r="B12" s="8" t="s">
        <v>3</v>
      </c>
      <c r="C12" s="9">
        <v>481.2</v>
      </c>
      <c r="D12" s="19">
        <f>D13/D11</f>
        <v>131.6321243523316</v>
      </c>
      <c r="E12" s="9">
        <v>133</v>
      </c>
    </row>
    <row r="13" spans="1:5" ht="25.5" x14ac:dyDescent="0.3">
      <c r="A13" s="7" t="s">
        <v>12</v>
      </c>
      <c r="B13" s="8" t="s">
        <v>3</v>
      </c>
      <c r="C13" s="9">
        <f>179382+6373</f>
        <v>185755</v>
      </c>
      <c r="D13" s="9">
        <f>49881+929</f>
        <v>50810</v>
      </c>
      <c r="E13" s="9">
        <v>50810</v>
      </c>
    </row>
    <row r="14" spans="1:5" ht="20.2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>
        <f>85938+5796</f>
        <v>91734</v>
      </c>
      <c r="D15" s="9">
        <f>21486+845</f>
        <v>22331</v>
      </c>
      <c r="E15" s="9">
        <v>22798.5</v>
      </c>
    </row>
    <row r="16" spans="1:5" ht="20.25" x14ac:dyDescent="0.3">
      <c r="A16" s="10" t="s">
        <v>2</v>
      </c>
      <c r="B16" s="11"/>
      <c r="C16" s="9"/>
      <c r="D16" s="9"/>
      <c r="E16" s="9"/>
    </row>
    <row r="17" spans="1:7" ht="25.5" x14ac:dyDescent="0.3">
      <c r="A17" s="9" t="s">
        <v>42</v>
      </c>
      <c r="B17" s="8" t="s">
        <v>3</v>
      </c>
      <c r="C17" s="9">
        <v>10227</v>
      </c>
      <c r="D17" s="9">
        <v>2557</v>
      </c>
      <c r="E17" s="9">
        <v>2712</v>
      </c>
    </row>
    <row r="18" spans="1:7" ht="20.25" x14ac:dyDescent="0.3">
      <c r="A18" s="12" t="s">
        <v>5</v>
      </c>
      <c r="B18" s="13" t="s">
        <v>4</v>
      </c>
      <c r="C18" s="9">
        <v>8</v>
      </c>
      <c r="D18" s="9">
        <v>8</v>
      </c>
      <c r="E18" s="9">
        <v>8</v>
      </c>
      <c r="G18" s="20"/>
    </row>
    <row r="19" spans="1:7" ht="20.25" x14ac:dyDescent="0.3">
      <c r="A19" s="12" t="s">
        <v>36</v>
      </c>
      <c r="B19" s="8" t="s">
        <v>37</v>
      </c>
      <c r="C19" s="21">
        <f>C17/C18*1000/12</f>
        <v>106531.25</v>
      </c>
      <c r="D19" s="21">
        <f>D17/D18*1000/3</f>
        <v>106541.66666666667</v>
      </c>
      <c r="E19" s="9">
        <v>113014</v>
      </c>
    </row>
    <row r="20" spans="1:7" ht="25.5" x14ac:dyDescent="0.3">
      <c r="A20" s="9" t="s">
        <v>43</v>
      </c>
      <c r="B20" s="8" t="s">
        <v>3</v>
      </c>
      <c r="C20" s="9">
        <v>45454</v>
      </c>
      <c r="D20" s="9">
        <v>11363</v>
      </c>
      <c r="E20" s="9">
        <v>11601.6</v>
      </c>
    </row>
    <row r="21" spans="1:7" ht="20.25" x14ac:dyDescent="0.3">
      <c r="A21" s="12" t="s">
        <v>5</v>
      </c>
      <c r="B21" s="13" t="s">
        <v>4</v>
      </c>
      <c r="C21" s="9">
        <v>41.7</v>
      </c>
      <c r="D21" s="9">
        <v>41.7</v>
      </c>
      <c r="E21" s="9">
        <v>41.7</v>
      </c>
    </row>
    <row r="22" spans="1:7" ht="20.25" x14ac:dyDescent="0.3">
      <c r="A22" s="12" t="s">
        <v>36</v>
      </c>
      <c r="B22" s="8" t="s">
        <v>37</v>
      </c>
      <c r="C22" s="21">
        <f>C20/C21/12*1000</f>
        <v>90835.331734612293</v>
      </c>
      <c r="D22" s="21">
        <f>D20/D21/3*1000</f>
        <v>90831.334932054349</v>
      </c>
      <c r="E22" s="9">
        <v>92739</v>
      </c>
    </row>
    <row r="23" spans="1:7" ht="25.5" x14ac:dyDescent="0.3">
      <c r="A23" s="16" t="s">
        <v>32</v>
      </c>
      <c r="B23" s="8" t="s">
        <v>3</v>
      </c>
      <c r="C23" s="9">
        <v>2062.3000000000002</v>
      </c>
      <c r="D23" s="9">
        <v>515.6</v>
      </c>
      <c r="E23" s="9">
        <v>526.4</v>
      </c>
    </row>
    <row r="24" spans="1:7" ht="20.25" x14ac:dyDescent="0.3">
      <c r="A24" s="12" t="s">
        <v>5</v>
      </c>
      <c r="B24" s="13" t="s">
        <v>4</v>
      </c>
      <c r="C24" s="9">
        <v>2</v>
      </c>
      <c r="D24" s="9">
        <v>2</v>
      </c>
      <c r="E24" s="9">
        <v>2</v>
      </c>
    </row>
    <row r="25" spans="1:7" ht="20.25" x14ac:dyDescent="0.3">
      <c r="A25" s="12" t="s">
        <v>36</v>
      </c>
      <c r="B25" s="8" t="s">
        <v>37</v>
      </c>
      <c r="C25" s="21">
        <f>C23/C24/12*1000</f>
        <v>85929.166666666672</v>
      </c>
      <c r="D25" s="21">
        <f>D23/D24/3*1000</f>
        <v>85933.333333333343</v>
      </c>
      <c r="E25" s="9">
        <v>87737.9</v>
      </c>
    </row>
    <row r="26" spans="1:7" ht="25.5" x14ac:dyDescent="0.3">
      <c r="A26" s="9" t="s">
        <v>28</v>
      </c>
      <c r="B26" s="8" t="s">
        <v>3</v>
      </c>
      <c r="C26" s="19">
        <f>2832.539*12</f>
        <v>33990.468000000001</v>
      </c>
      <c r="D26" s="9">
        <v>7895.4</v>
      </c>
      <c r="E26" s="9">
        <v>7958.5</v>
      </c>
    </row>
    <row r="27" spans="1:7" ht="20.25" x14ac:dyDescent="0.3">
      <c r="A27" s="12" t="s">
        <v>5</v>
      </c>
      <c r="B27" s="13" t="s">
        <v>4</v>
      </c>
      <c r="C27" s="9">
        <f>22.5+27.2</f>
        <v>49.7</v>
      </c>
      <c r="D27" s="9">
        <v>49.7</v>
      </c>
      <c r="E27" s="9">
        <v>48</v>
      </c>
    </row>
    <row r="28" spans="1:7" ht="20.25" x14ac:dyDescent="0.3">
      <c r="A28" s="12" t="s">
        <v>36</v>
      </c>
      <c r="B28" s="8" t="s">
        <v>37</v>
      </c>
      <c r="C28" s="21">
        <f>C26/C27/12*1000</f>
        <v>56992.736418511064</v>
      </c>
      <c r="D28" s="21">
        <f>D26/D27*1000/3</f>
        <v>52953.722334004015</v>
      </c>
      <c r="E28" s="9">
        <v>55267</v>
      </c>
    </row>
    <row r="29" spans="1:7" ht="25.5" x14ac:dyDescent="0.3">
      <c r="A29" s="7" t="s">
        <v>6</v>
      </c>
      <c r="B29" s="8" t="s">
        <v>3</v>
      </c>
      <c r="C29" s="9">
        <f>4641+2707+1289+313+180+84</f>
        <v>9214</v>
      </c>
      <c r="D29" s="9">
        <f>1160+676+322+46+26+12+29</f>
        <v>2271</v>
      </c>
      <c r="E29" s="9">
        <v>2139.3000000000002</v>
      </c>
    </row>
    <row r="30" spans="1:7" ht="52.5" x14ac:dyDescent="0.3">
      <c r="A30" s="14" t="s">
        <v>7</v>
      </c>
      <c r="B30" s="8" t="s">
        <v>3</v>
      </c>
      <c r="C30" s="9">
        <v>12264.6</v>
      </c>
      <c r="D30" s="9">
        <f>6300+207+7.5+16.8</f>
        <v>6531.3</v>
      </c>
      <c r="E30" s="9">
        <v>6097.3</v>
      </c>
    </row>
    <row r="31" spans="1:7" ht="40.5" x14ac:dyDescent="0.3">
      <c r="A31" s="14" t="s">
        <v>8</v>
      </c>
      <c r="B31" s="8" t="s">
        <v>3</v>
      </c>
      <c r="C31" s="9">
        <v>240</v>
      </c>
      <c r="D31" s="9">
        <v>20</v>
      </c>
      <c r="E31" s="9">
        <v>454</v>
      </c>
    </row>
    <row r="32" spans="1:7" ht="36.75" x14ac:dyDescent="0.3">
      <c r="A32" s="14" t="s">
        <v>9</v>
      </c>
      <c r="B32" s="8" t="s">
        <v>3</v>
      </c>
      <c r="C32" s="9"/>
      <c r="D32" s="9"/>
      <c r="E32" s="9"/>
    </row>
    <row r="33" spans="1:5" ht="52.5" x14ac:dyDescent="0.3">
      <c r="A33" s="14" t="s">
        <v>10</v>
      </c>
      <c r="B33" s="8" t="s">
        <v>3</v>
      </c>
      <c r="C33" s="9">
        <v>72302.399999999994</v>
      </c>
      <c r="D33" s="9">
        <v>19656.7</v>
      </c>
      <c r="E33" s="9">
        <f>E13-E15-E29-E30-E31</f>
        <v>19320.900000000001</v>
      </c>
    </row>
    <row r="34" spans="1:5" ht="20.25" x14ac:dyDescent="0.3">
      <c r="A34" s="2"/>
      <c r="B34" s="3"/>
      <c r="C34" s="2"/>
      <c r="D34" s="2"/>
      <c r="E34" s="2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topLeftCell="A25" workbookViewId="0">
      <selection activeCell="B9" sqref="B9:B10"/>
    </sheetView>
  </sheetViews>
  <sheetFormatPr defaultRowHeight="15" x14ac:dyDescent="0.25"/>
  <cols>
    <col min="1" max="1" width="63.28515625" customWidth="1"/>
    <col min="3" max="3" width="13" customWidth="1"/>
    <col min="4" max="4" width="13.85546875" customWidth="1"/>
    <col min="5" max="5" width="13.140625" customWidth="1"/>
  </cols>
  <sheetData>
    <row r="1" spans="1:5" ht="20.25" x14ac:dyDescent="0.3">
      <c r="A1" s="23" t="s">
        <v>19</v>
      </c>
      <c r="B1" s="23"/>
      <c r="C1" s="23"/>
      <c r="D1" s="23"/>
      <c r="E1" s="23"/>
    </row>
    <row r="2" spans="1:5" ht="20.25" x14ac:dyDescent="0.3">
      <c r="A2" s="23" t="s">
        <v>53</v>
      </c>
      <c r="B2" s="23"/>
      <c r="C2" s="23"/>
      <c r="D2" s="23"/>
      <c r="E2" s="23"/>
    </row>
    <row r="3" spans="1:5" ht="20.25" x14ac:dyDescent="0.3">
      <c r="A3" s="1"/>
      <c r="B3" s="3"/>
      <c r="C3" s="2"/>
      <c r="D3" s="2"/>
      <c r="E3" s="2"/>
    </row>
    <row r="4" spans="1:5" ht="40.5" customHeight="1" x14ac:dyDescent="0.3">
      <c r="A4" s="28" t="s">
        <v>44</v>
      </c>
      <c r="B4" s="28"/>
      <c r="C4" s="28"/>
      <c r="D4" s="28"/>
      <c r="E4" s="28"/>
    </row>
    <row r="5" spans="1:5" x14ac:dyDescent="0.25">
      <c r="A5" s="27" t="s">
        <v>20</v>
      </c>
      <c r="B5" s="27"/>
      <c r="C5" s="27"/>
      <c r="D5" s="27"/>
      <c r="E5" s="27"/>
    </row>
    <row r="6" spans="1:5" ht="20.25" x14ac:dyDescent="0.3">
      <c r="A6" s="4"/>
      <c r="B6" s="3"/>
      <c r="C6" s="2"/>
      <c r="D6" s="2"/>
      <c r="E6" s="2"/>
    </row>
    <row r="7" spans="1:5" ht="20.25" x14ac:dyDescent="0.3">
      <c r="A7" s="15" t="s">
        <v>21</v>
      </c>
      <c r="B7" s="3"/>
      <c r="C7" s="2"/>
      <c r="D7" s="2"/>
      <c r="E7" s="2"/>
    </row>
    <row r="8" spans="1:5" ht="20.25" x14ac:dyDescent="0.3">
      <c r="A8" s="1"/>
      <c r="B8" s="3"/>
      <c r="C8" s="2"/>
      <c r="D8" s="2"/>
      <c r="E8" s="2"/>
    </row>
    <row r="9" spans="1:5" ht="20.25" x14ac:dyDescent="0.25">
      <c r="A9" s="24" t="s">
        <v>38</v>
      </c>
      <c r="B9" s="25" t="s">
        <v>23</v>
      </c>
      <c r="C9" s="24" t="s">
        <v>41</v>
      </c>
      <c r="D9" s="24"/>
      <c r="E9" s="24"/>
    </row>
    <row r="10" spans="1:5" ht="40.5" x14ac:dyDescent="0.25">
      <c r="A10" s="24"/>
      <c r="B10" s="25"/>
      <c r="C10" s="18" t="s">
        <v>24</v>
      </c>
      <c r="D10" s="18" t="s">
        <v>25</v>
      </c>
      <c r="E10" s="17" t="s">
        <v>18</v>
      </c>
    </row>
    <row r="11" spans="1:5" ht="20.25" x14ac:dyDescent="0.3">
      <c r="A11" s="7" t="s">
        <v>45</v>
      </c>
      <c r="B11" s="8" t="s">
        <v>11</v>
      </c>
      <c r="C11" s="9">
        <v>386</v>
      </c>
      <c r="D11" s="9">
        <v>386</v>
      </c>
      <c r="E11" s="9">
        <v>382</v>
      </c>
    </row>
    <row r="12" spans="1:5" ht="25.5" x14ac:dyDescent="0.3">
      <c r="A12" s="12" t="s">
        <v>30</v>
      </c>
      <c r="B12" s="8" t="s">
        <v>3</v>
      </c>
      <c r="C12" s="19">
        <f>C13/C11</f>
        <v>507.94559585492226</v>
      </c>
      <c r="D12" s="19">
        <f>D13/D11</f>
        <v>130.43445595854922</v>
      </c>
      <c r="E12" s="19">
        <f>E13/E11</f>
        <v>138.19869109947643</v>
      </c>
    </row>
    <row r="13" spans="1:5" ht="25.5" x14ac:dyDescent="0.3">
      <c r="A13" s="7" t="s">
        <v>12</v>
      </c>
      <c r="B13" s="8" t="s">
        <v>3</v>
      </c>
      <c r="C13" s="9">
        <v>196067</v>
      </c>
      <c r="D13" s="9">
        <f>D15+D29+D30+D32+D33</f>
        <v>50347.7</v>
      </c>
      <c r="E13" s="9">
        <f>E15+E29+E30+E32+E33</f>
        <v>52791.899999999994</v>
      </c>
    </row>
    <row r="14" spans="1:5" ht="20.2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>
        <v>100128</v>
      </c>
      <c r="D15" s="9">
        <v>24800.3</v>
      </c>
      <c r="E15" s="9">
        <v>25962.799999999999</v>
      </c>
    </row>
    <row r="16" spans="1:5" ht="20.2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42</v>
      </c>
      <c r="B17" s="8" t="s">
        <v>3</v>
      </c>
      <c r="C17" s="9">
        <v>11347</v>
      </c>
      <c r="D17" s="9">
        <v>2880.3</v>
      </c>
      <c r="E17" s="9">
        <v>3020.8</v>
      </c>
    </row>
    <row r="18" spans="1:5" ht="20.25" x14ac:dyDescent="0.3">
      <c r="A18" s="12" t="s">
        <v>5</v>
      </c>
      <c r="B18" s="13" t="s">
        <v>4</v>
      </c>
      <c r="C18" s="9">
        <v>8</v>
      </c>
      <c r="D18" s="9">
        <v>8</v>
      </c>
      <c r="E18" s="9">
        <v>8</v>
      </c>
    </row>
    <row r="19" spans="1:5" ht="20.25" x14ac:dyDescent="0.3">
      <c r="A19" s="12" t="s">
        <v>36</v>
      </c>
      <c r="B19" s="8" t="s">
        <v>37</v>
      </c>
      <c r="C19" s="9">
        <v>106531</v>
      </c>
      <c r="D19" s="9">
        <v>118199</v>
      </c>
      <c r="E19" s="9">
        <v>125868</v>
      </c>
    </row>
    <row r="20" spans="1:5" ht="25.5" x14ac:dyDescent="0.3">
      <c r="A20" s="9" t="s">
        <v>43</v>
      </c>
      <c r="B20" s="8" t="s">
        <v>3</v>
      </c>
      <c r="C20" s="9">
        <v>48895</v>
      </c>
      <c r="D20" s="9">
        <v>11854</v>
      </c>
      <c r="E20" s="9">
        <v>12842</v>
      </c>
    </row>
    <row r="21" spans="1:5" ht="20.25" x14ac:dyDescent="0.3">
      <c r="A21" s="12" t="s">
        <v>5</v>
      </c>
      <c r="B21" s="13" t="s">
        <v>4</v>
      </c>
      <c r="C21" s="9">
        <v>41.7</v>
      </c>
      <c r="D21" s="9">
        <v>41.7</v>
      </c>
      <c r="E21" s="9">
        <v>41.7</v>
      </c>
    </row>
    <row r="22" spans="1:5" ht="20.25" x14ac:dyDescent="0.3">
      <c r="A22" s="12" t="s">
        <v>36</v>
      </c>
      <c r="B22" s="8" t="s">
        <v>37</v>
      </c>
      <c r="C22" s="9">
        <v>97711</v>
      </c>
      <c r="D22" s="9">
        <v>94762</v>
      </c>
      <c r="E22" s="9">
        <v>102658</v>
      </c>
    </row>
    <row r="23" spans="1:5" ht="25.5" x14ac:dyDescent="0.3">
      <c r="A23" s="16" t="s">
        <v>32</v>
      </c>
      <c r="B23" s="8" t="s">
        <v>3</v>
      </c>
      <c r="C23" s="9">
        <v>2300.6</v>
      </c>
      <c r="D23" s="9">
        <v>542</v>
      </c>
      <c r="E23" s="9">
        <v>576</v>
      </c>
    </row>
    <row r="24" spans="1:5" ht="20.25" x14ac:dyDescent="0.3">
      <c r="A24" s="12" t="s">
        <v>5</v>
      </c>
      <c r="B24" s="13" t="s">
        <v>4</v>
      </c>
      <c r="C24" s="9">
        <v>2</v>
      </c>
      <c r="D24" s="9">
        <v>2</v>
      </c>
      <c r="E24" s="9">
        <v>2</v>
      </c>
    </row>
    <row r="25" spans="1:5" ht="20.25" x14ac:dyDescent="0.3">
      <c r="A25" s="12" t="s">
        <v>36</v>
      </c>
      <c r="B25" s="8" t="s">
        <v>37</v>
      </c>
      <c r="C25" s="9">
        <v>85929</v>
      </c>
      <c r="D25" s="9">
        <v>90345</v>
      </c>
      <c r="E25" s="9">
        <v>96750</v>
      </c>
    </row>
    <row r="26" spans="1:5" ht="25.5" x14ac:dyDescent="0.3">
      <c r="A26" s="9" t="s">
        <v>28</v>
      </c>
      <c r="B26" s="8" t="s">
        <v>3</v>
      </c>
      <c r="C26" s="9">
        <v>37586</v>
      </c>
      <c r="D26" s="9">
        <v>9524</v>
      </c>
      <c r="E26" s="9">
        <v>9524</v>
      </c>
    </row>
    <row r="27" spans="1:5" ht="20.25" x14ac:dyDescent="0.3">
      <c r="A27" s="12" t="s">
        <v>5</v>
      </c>
      <c r="B27" s="13" t="s">
        <v>4</v>
      </c>
      <c r="C27" s="9">
        <v>49.7</v>
      </c>
      <c r="D27" s="9">
        <v>49.7</v>
      </c>
      <c r="E27" s="9">
        <v>49.7</v>
      </c>
    </row>
    <row r="28" spans="1:5" ht="20.25" x14ac:dyDescent="0.3">
      <c r="A28" s="12" t="s">
        <v>36</v>
      </c>
      <c r="B28" s="8" t="s">
        <v>37</v>
      </c>
      <c r="C28" s="9">
        <v>63021</v>
      </c>
      <c r="D28" s="9">
        <v>63876</v>
      </c>
      <c r="E28" s="9">
        <v>63876</v>
      </c>
    </row>
    <row r="29" spans="1:5" ht="25.5" x14ac:dyDescent="0.3">
      <c r="A29" s="7" t="s">
        <v>6</v>
      </c>
      <c r="B29" s="8" t="s">
        <v>3</v>
      </c>
      <c r="C29" s="9">
        <v>10318</v>
      </c>
      <c r="D29" s="9">
        <v>2427</v>
      </c>
      <c r="E29" s="9">
        <v>2421</v>
      </c>
    </row>
    <row r="30" spans="1:5" ht="52.5" x14ac:dyDescent="0.3">
      <c r="A30" s="14" t="s">
        <v>7</v>
      </c>
      <c r="B30" s="8" t="s">
        <v>3</v>
      </c>
      <c r="C30" s="9">
        <v>12264.6</v>
      </c>
      <c r="D30" s="9">
        <f>1568+7.5+16.8</f>
        <v>1592.3</v>
      </c>
      <c r="E30" s="9">
        <v>2880</v>
      </c>
    </row>
    <row r="31" spans="1:5" ht="25.5" x14ac:dyDescent="0.3">
      <c r="A31" s="14" t="s">
        <v>8</v>
      </c>
      <c r="B31" s="8" t="s">
        <v>3</v>
      </c>
      <c r="C31" s="9">
        <v>240</v>
      </c>
      <c r="D31" s="9">
        <v>20</v>
      </c>
      <c r="E31" s="9">
        <v>0</v>
      </c>
    </row>
    <row r="32" spans="1:5" ht="36.75" x14ac:dyDescent="0.3">
      <c r="A32" s="14" t="s">
        <v>9</v>
      </c>
      <c r="B32" s="8" t="s">
        <v>3</v>
      </c>
      <c r="C32" s="9">
        <v>7612</v>
      </c>
      <c r="D32" s="9">
        <v>2990.4</v>
      </c>
      <c r="E32" s="9">
        <v>2990.4</v>
      </c>
    </row>
    <row r="33" spans="1:5" ht="52.5" x14ac:dyDescent="0.3">
      <c r="A33" s="14" t="s">
        <v>10</v>
      </c>
      <c r="B33" s="8" t="s">
        <v>3</v>
      </c>
      <c r="C33" s="9">
        <v>72302.399999999994</v>
      </c>
      <c r="D33" s="9">
        <v>18537.7</v>
      </c>
      <c r="E33" s="9">
        <v>18537.7</v>
      </c>
    </row>
    <row r="34" spans="1:5" ht="20.25" x14ac:dyDescent="0.3">
      <c r="A34" s="2"/>
      <c r="B34" s="3"/>
      <c r="C34" s="2"/>
      <c r="D34" s="2"/>
      <c r="E34" s="2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opLeftCell="A9" workbookViewId="0">
      <selection activeCell="D18" sqref="D18"/>
    </sheetView>
  </sheetViews>
  <sheetFormatPr defaultRowHeight="15" x14ac:dyDescent="0.25"/>
  <cols>
    <col min="1" max="1" width="57.42578125" customWidth="1"/>
    <col min="3" max="3" width="11.7109375" customWidth="1"/>
    <col min="4" max="4" width="11.5703125" customWidth="1"/>
    <col min="5" max="5" width="12.140625" customWidth="1"/>
  </cols>
  <sheetData>
    <row r="1" spans="1:5" ht="20.25" x14ac:dyDescent="0.3">
      <c r="A1" s="23" t="s">
        <v>19</v>
      </c>
      <c r="B1" s="23"/>
      <c r="C1" s="23"/>
      <c r="D1" s="23"/>
      <c r="E1" s="23"/>
    </row>
    <row r="2" spans="1:5" ht="20.25" x14ac:dyDescent="0.3">
      <c r="A2" s="23" t="s">
        <v>47</v>
      </c>
      <c r="B2" s="23"/>
      <c r="C2" s="23"/>
      <c r="D2" s="23"/>
      <c r="E2" s="23"/>
    </row>
    <row r="3" spans="1:5" ht="20.25" x14ac:dyDescent="0.3">
      <c r="A3" s="1"/>
      <c r="B3" s="3"/>
      <c r="C3" s="2"/>
      <c r="D3" s="2"/>
      <c r="E3" s="2"/>
    </row>
    <row r="4" spans="1:5" ht="34.5" customHeight="1" x14ac:dyDescent="0.3">
      <c r="A4" s="28" t="s">
        <v>44</v>
      </c>
      <c r="B4" s="28"/>
      <c r="C4" s="28"/>
      <c r="D4" s="28"/>
      <c r="E4" s="28"/>
    </row>
    <row r="5" spans="1:5" x14ac:dyDescent="0.25">
      <c r="A5" s="27" t="s">
        <v>20</v>
      </c>
      <c r="B5" s="27"/>
      <c r="C5" s="27"/>
      <c r="D5" s="27"/>
      <c r="E5" s="27"/>
    </row>
    <row r="6" spans="1:5" ht="20.25" x14ac:dyDescent="0.3">
      <c r="A6" s="4"/>
      <c r="B6" s="3"/>
      <c r="C6" s="2"/>
      <c r="D6" s="2"/>
      <c r="E6" s="2"/>
    </row>
    <row r="7" spans="1:5" ht="20.25" x14ac:dyDescent="0.3">
      <c r="A7" s="15" t="s">
        <v>21</v>
      </c>
      <c r="B7" s="3"/>
      <c r="C7" s="2"/>
      <c r="D7" s="2"/>
      <c r="E7" s="2"/>
    </row>
    <row r="8" spans="1:5" ht="20.25" x14ac:dyDescent="0.3">
      <c r="A8" s="1"/>
      <c r="B8" s="3"/>
      <c r="C8" s="2"/>
      <c r="D8" s="2"/>
      <c r="E8" s="2"/>
    </row>
    <row r="9" spans="1:5" ht="20.25" x14ac:dyDescent="0.25">
      <c r="A9" s="24" t="s">
        <v>38</v>
      </c>
      <c r="B9" s="25" t="s">
        <v>23</v>
      </c>
      <c r="C9" s="24" t="s">
        <v>41</v>
      </c>
      <c r="D9" s="24"/>
      <c r="E9" s="24"/>
    </row>
    <row r="10" spans="1:5" ht="40.5" x14ac:dyDescent="0.25">
      <c r="A10" s="24"/>
      <c r="B10" s="25"/>
      <c r="C10" s="18" t="s">
        <v>24</v>
      </c>
      <c r="D10" s="18" t="s">
        <v>25</v>
      </c>
      <c r="E10" s="17" t="s">
        <v>18</v>
      </c>
    </row>
    <row r="11" spans="1:5" ht="20.25" x14ac:dyDescent="0.3">
      <c r="A11" s="7" t="s">
        <v>45</v>
      </c>
      <c r="B11" s="8" t="s">
        <v>11</v>
      </c>
      <c r="C11" s="9">
        <v>386</v>
      </c>
      <c r="D11" s="9">
        <v>386</v>
      </c>
      <c r="E11" s="9"/>
    </row>
    <row r="12" spans="1:5" ht="25.5" x14ac:dyDescent="0.3">
      <c r="A12" s="12" t="s">
        <v>30</v>
      </c>
      <c r="B12" s="8" t="s">
        <v>3</v>
      </c>
      <c r="C12" s="9">
        <v>481.2</v>
      </c>
      <c r="D12" s="19">
        <f>D13/D11</f>
        <v>119.35751295336787</v>
      </c>
      <c r="E12" s="9"/>
    </row>
    <row r="13" spans="1:5" ht="25.5" x14ac:dyDescent="0.3">
      <c r="A13" s="7" t="s">
        <v>12</v>
      </c>
      <c r="B13" s="8" t="s">
        <v>3</v>
      </c>
      <c r="C13" s="9">
        <f>179382+6373</f>
        <v>185755</v>
      </c>
      <c r="D13" s="9">
        <f>44479+1593</f>
        <v>46072</v>
      </c>
      <c r="E13" s="9"/>
    </row>
    <row r="14" spans="1:5" ht="20.2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>
        <f>85938+5796</f>
        <v>91734</v>
      </c>
      <c r="D15" s="9">
        <f>22300+1449</f>
        <v>23749</v>
      </c>
      <c r="E15" s="9"/>
    </row>
    <row r="16" spans="1:5" ht="20.2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42</v>
      </c>
      <c r="B17" s="8" t="s">
        <v>3</v>
      </c>
      <c r="C17" s="9">
        <v>10227</v>
      </c>
      <c r="D17" s="9"/>
      <c r="E17" s="9"/>
    </row>
    <row r="18" spans="1:5" ht="20.25" x14ac:dyDescent="0.3">
      <c r="A18" s="12" t="s">
        <v>5</v>
      </c>
      <c r="B18" s="13" t="s">
        <v>4</v>
      </c>
      <c r="C18" s="9">
        <v>8</v>
      </c>
      <c r="D18" s="9"/>
      <c r="E18" s="9"/>
    </row>
    <row r="19" spans="1:5" ht="20.25" x14ac:dyDescent="0.3">
      <c r="A19" s="12" t="s">
        <v>36</v>
      </c>
      <c r="B19" s="8" t="s">
        <v>37</v>
      </c>
      <c r="C19" s="9">
        <v>106531</v>
      </c>
      <c r="D19" s="9"/>
      <c r="E19" s="9"/>
    </row>
    <row r="20" spans="1:5" ht="25.5" x14ac:dyDescent="0.3">
      <c r="A20" s="9" t="s">
        <v>43</v>
      </c>
      <c r="B20" s="8" t="s">
        <v>3</v>
      </c>
      <c r="C20" s="9">
        <v>45454</v>
      </c>
      <c r="D20" s="9"/>
      <c r="E20" s="9"/>
    </row>
    <row r="21" spans="1:5" ht="20.25" x14ac:dyDescent="0.3">
      <c r="A21" s="12" t="s">
        <v>5</v>
      </c>
      <c r="B21" s="13" t="s">
        <v>4</v>
      </c>
      <c r="C21" s="9">
        <v>41.7</v>
      </c>
      <c r="D21" s="9"/>
      <c r="E21" s="9"/>
    </row>
    <row r="22" spans="1:5" ht="20.25" x14ac:dyDescent="0.3">
      <c r="A22" s="12" t="s">
        <v>36</v>
      </c>
      <c r="B22" s="8" t="s">
        <v>37</v>
      </c>
      <c r="C22" s="9">
        <v>90835</v>
      </c>
      <c r="D22" s="9"/>
      <c r="E22" s="9"/>
    </row>
    <row r="23" spans="1:5" ht="25.5" x14ac:dyDescent="0.3">
      <c r="A23" s="16" t="s">
        <v>32</v>
      </c>
      <c r="B23" s="8" t="s">
        <v>3</v>
      </c>
      <c r="C23" s="9">
        <v>2062.3000000000002</v>
      </c>
      <c r="D23" s="9"/>
      <c r="E23" s="9"/>
    </row>
    <row r="24" spans="1:5" ht="20.25" x14ac:dyDescent="0.3">
      <c r="A24" s="12" t="s">
        <v>5</v>
      </c>
      <c r="B24" s="13" t="s">
        <v>4</v>
      </c>
      <c r="C24" s="9">
        <v>2</v>
      </c>
      <c r="D24" s="9"/>
      <c r="E24" s="9"/>
    </row>
    <row r="25" spans="1:5" ht="20.25" x14ac:dyDescent="0.3">
      <c r="A25" s="12" t="s">
        <v>36</v>
      </c>
      <c r="B25" s="8" t="s">
        <v>37</v>
      </c>
      <c r="C25" s="9">
        <v>85929</v>
      </c>
      <c r="D25" s="9"/>
      <c r="E25" s="9"/>
    </row>
    <row r="26" spans="1:5" ht="25.5" x14ac:dyDescent="0.3">
      <c r="A26" s="9" t="s">
        <v>28</v>
      </c>
      <c r="B26" s="8" t="s">
        <v>3</v>
      </c>
      <c r="C26" s="9">
        <v>33990.5</v>
      </c>
      <c r="D26" s="9"/>
      <c r="E26" s="9"/>
    </row>
    <row r="27" spans="1:5" ht="20.25" x14ac:dyDescent="0.3">
      <c r="A27" s="12" t="s">
        <v>5</v>
      </c>
      <c r="B27" s="13" t="s">
        <v>4</v>
      </c>
      <c r="C27" s="9">
        <v>49.7</v>
      </c>
      <c r="D27" s="9"/>
      <c r="E27" s="9"/>
    </row>
    <row r="28" spans="1:5" ht="20.25" x14ac:dyDescent="0.3">
      <c r="A28" s="12" t="s">
        <v>36</v>
      </c>
      <c r="B28" s="8" t="s">
        <v>37</v>
      </c>
      <c r="C28" s="9">
        <v>56993</v>
      </c>
      <c r="D28" s="9"/>
      <c r="E28" s="9"/>
    </row>
    <row r="29" spans="1:5" ht="25.5" x14ac:dyDescent="0.3">
      <c r="A29" s="7" t="s">
        <v>6</v>
      </c>
      <c r="B29" s="8" t="s">
        <v>3</v>
      </c>
      <c r="C29" s="9">
        <f>4641+2707+1289+313+180+84</f>
        <v>9214</v>
      </c>
      <c r="D29" s="9">
        <f>1205+702+325+78+45+21</f>
        <v>2376</v>
      </c>
      <c r="E29" s="9"/>
    </row>
    <row r="30" spans="1:5" ht="52.5" x14ac:dyDescent="0.3">
      <c r="A30" s="14" t="s">
        <v>7</v>
      </c>
      <c r="B30" s="8" t="s">
        <v>3</v>
      </c>
      <c r="C30" s="9">
        <v>12264.6</v>
      </c>
      <c r="D30" s="9">
        <f>194+207+7.5+16.8</f>
        <v>425.3</v>
      </c>
      <c r="E30" s="9"/>
    </row>
    <row r="31" spans="1:5" ht="40.5" x14ac:dyDescent="0.3">
      <c r="A31" s="14" t="s">
        <v>8</v>
      </c>
      <c r="B31" s="8" t="s">
        <v>3</v>
      </c>
      <c r="C31" s="9">
        <v>240</v>
      </c>
      <c r="D31" s="9">
        <v>20</v>
      </c>
      <c r="E31" s="9"/>
    </row>
    <row r="32" spans="1:5" ht="36.75" x14ac:dyDescent="0.3">
      <c r="A32" s="14" t="s">
        <v>9</v>
      </c>
      <c r="B32" s="8" t="s">
        <v>3</v>
      </c>
      <c r="C32" s="9"/>
      <c r="D32" s="9"/>
      <c r="E32" s="9"/>
    </row>
    <row r="33" spans="1:5" ht="52.5" x14ac:dyDescent="0.3">
      <c r="A33" s="14" t="s">
        <v>10</v>
      </c>
      <c r="B33" s="8" t="s">
        <v>3</v>
      </c>
      <c r="C33" s="9">
        <v>72302.399999999994</v>
      </c>
      <c r="D33" s="9">
        <v>19501.7</v>
      </c>
      <c r="E33" s="9"/>
    </row>
    <row r="34" spans="1:5" ht="20.25" x14ac:dyDescent="0.3">
      <c r="A34" s="2"/>
      <c r="B34" s="3"/>
      <c r="C34" s="2"/>
      <c r="D34" s="2">
        <f>SUM(D15:D33)</f>
        <v>46072</v>
      </c>
      <c r="E34" s="2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workbookViewId="0">
      <selection activeCell="J26" sqref="J26"/>
    </sheetView>
  </sheetViews>
  <sheetFormatPr defaultRowHeight="15" x14ac:dyDescent="0.25"/>
  <cols>
    <col min="1" max="1" width="62.7109375" customWidth="1"/>
    <col min="3" max="4" width="13.7109375" customWidth="1"/>
    <col min="5" max="5" width="13.42578125" customWidth="1"/>
  </cols>
  <sheetData>
    <row r="1" spans="1:5" ht="20.25" x14ac:dyDescent="0.3">
      <c r="A1" s="23" t="s">
        <v>19</v>
      </c>
      <c r="B1" s="23"/>
      <c r="C1" s="23"/>
      <c r="D1" s="23"/>
      <c r="E1" s="23"/>
    </row>
    <row r="2" spans="1:5" ht="20.25" x14ac:dyDescent="0.3">
      <c r="A2" s="23" t="s">
        <v>46</v>
      </c>
      <c r="B2" s="23"/>
      <c r="C2" s="23"/>
      <c r="D2" s="23"/>
      <c r="E2" s="23"/>
    </row>
    <row r="3" spans="1:5" ht="20.25" x14ac:dyDescent="0.3">
      <c r="A3" s="1"/>
      <c r="B3" s="3"/>
      <c r="C3" s="2"/>
      <c r="D3" s="2"/>
      <c r="E3" s="2"/>
    </row>
    <row r="4" spans="1:5" ht="20.25" x14ac:dyDescent="0.3">
      <c r="A4" s="28" t="s">
        <v>44</v>
      </c>
      <c r="B4" s="28"/>
      <c r="C4" s="28"/>
      <c r="D4" s="28"/>
      <c r="E4" s="28"/>
    </row>
    <row r="5" spans="1:5" x14ac:dyDescent="0.25">
      <c r="A5" s="27" t="s">
        <v>20</v>
      </c>
      <c r="B5" s="27"/>
      <c r="C5" s="27"/>
      <c r="D5" s="27"/>
      <c r="E5" s="27"/>
    </row>
    <row r="6" spans="1:5" ht="20.25" x14ac:dyDescent="0.3">
      <c r="A6" s="4"/>
      <c r="B6" s="3"/>
      <c r="C6" s="2"/>
      <c r="D6" s="2"/>
      <c r="E6" s="2"/>
    </row>
    <row r="7" spans="1:5" ht="20.25" x14ac:dyDescent="0.3">
      <c r="A7" s="15" t="s">
        <v>21</v>
      </c>
      <c r="B7" s="3"/>
      <c r="C7" s="2"/>
      <c r="D7" s="2"/>
      <c r="E7" s="2"/>
    </row>
    <row r="8" spans="1:5" ht="20.25" x14ac:dyDescent="0.3">
      <c r="A8" s="1"/>
      <c r="B8" s="3"/>
      <c r="C8" s="2"/>
      <c r="D8" s="2"/>
      <c r="E8" s="2"/>
    </row>
    <row r="9" spans="1:5" ht="20.25" x14ac:dyDescent="0.25">
      <c r="A9" s="24" t="s">
        <v>38</v>
      </c>
      <c r="B9" s="25" t="s">
        <v>23</v>
      </c>
      <c r="C9" s="24" t="s">
        <v>41</v>
      </c>
      <c r="D9" s="24"/>
      <c r="E9" s="24"/>
    </row>
    <row r="10" spans="1:5" ht="40.5" x14ac:dyDescent="0.25">
      <c r="A10" s="24"/>
      <c r="B10" s="25"/>
      <c r="C10" s="18" t="s">
        <v>24</v>
      </c>
      <c r="D10" s="18" t="s">
        <v>25</v>
      </c>
      <c r="E10" s="17" t="s">
        <v>18</v>
      </c>
    </row>
    <row r="11" spans="1:5" ht="20.25" x14ac:dyDescent="0.3">
      <c r="A11" s="7" t="s">
        <v>45</v>
      </c>
      <c r="B11" s="8" t="s">
        <v>11</v>
      </c>
      <c r="C11" s="9">
        <v>386</v>
      </c>
      <c r="D11" s="9">
        <v>386</v>
      </c>
      <c r="E11" s="9"/>
    </row>
    <row r="12" spans="1:5" ht="25.5" x14ac:dyDescent="0.3">
      <c r="A12" s="12" t="s">
        <v>30</v>
      </c>
      <c r="B12" s="8" t="s">
        <v>3</v>
      </c>
      <c r="C12" s="19">
        <f>C13/C11</f>
        <v>481.23056994818654</v>
      </c>
      <c r="D12" s="19">
        <f>D13/D11</f>
        <v>112.65803108808291</v>
      </c>
      <c r="E12" s="9"/>
    </row>
    <row r="13" spans="1:5" ht="25.5" x14ac:dyDescent="0.3">
      <c r="A13" s="7" t="s">
        <v>12</v>
      </c>
      <c r="B13" s="8" t="s">
        <v>3</v>
      </c>
      <c r="C13" s="9">
        <f>179382+6373</f>
        <v>185755</v>
      </c>
      <c r="D13" s="9">
        <f>41228+2258</f>
        <v>43486</v>
      </c>
      <c r="E13" s="9"/>
    </row>
    <row r="14" spans="1:5" ht="20.2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>
        <f>85938+5796</f>
        <v>91734</v>
      </c>
      <c r="D15" s="9">
        <f>20666+2053</f>
        <v>22719</v>
      </c>
      <c r="E15" s="9"/>
    </row>
    <row r="16" spans="1:5" ht="20.2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42</v>
      </c>
      <c r="B17" s="8" t="s">
        <v>3</v>
      </c>
      <c r="C17" s="9">
        <v>10227</v>
      </c>
      <c r="D17" s="9"/>
      <c r="E17" s="9"/>
    </row>
    <row r="18" spans="1:5" ht="20.25" x14ac:dyDescent="0.3">
      <c r="A18" s="12" t="s">
        <v>5</v>
      </c>
      <c r="B18" s="13" t="s">
        <v>4</v>
      </c>
      <c r="C18" s="9">
        <v>8</v>
      </c>
      <c r="D18" s="9"/>
      <c r="E18" s="9"/>
    </row>
    <row r="19" spans="1:5" ht="20.25" x14ac:dyDescent="0.3">
      <c r="A19" s="12" t="s">
        <v>36</v>
      </c>
      <c r="B19" s="8" t="s">
        <v>37</v>
      </c>
      <c r="C19" s="9">
        <v>106531</v>
      </c>
      <c r="D19" s="9"/>
      <c r="E19" s="9"/>
    </row>
    <row r="20" spans="1:5" ht="25.5" x14ac:dyDescent="0.3">
      <c r="A20" s="9" t="s">
        <v>43</v>
      </c>
      <c r="B20" s="8" t="s">
        <v>3</v>
      </c>
      <c r="C20" s="9">
        <v>45454</v>
      </c>
      <c r="D20" s="9"/>
      <c r="E20" s="9"/>
    </row>
    <row r="21" spans="1:5" ht="20.25" x14ac:dyDescent="0.3">
      <c r="A21" s="12" t="s">
        <v>5</v>
      </c>
      <c r="B21" s="13" t="s">
        <v>4</v>
      </c>
      <c r="C21" s="9">
        <v>41.7</v>
      </c>
      <c r="D21" s="9"/>
      <c r="E21" s="9"/>
    </row>
    <row r="22" spans="1:5" ht="20.25" x14ac:dyDescent="0.3">
      <c r="A22" s="12" t="s">
        <v>36</v>
      </c>
      <c r="B22" s="8" t="s">
        <v>37</v>
      </c>
      <c r="C22" s="9">
        <v>90835</v>
      </c>
      <c r="D22" s="9"/>
      <c r="E22" s="9"/>
    </row>
    <row r="23" spans="1:5" ht="25.5" x14ac:dyDescent="0.3">
      <c r="A23" s="16" t="s">
        <v>32</v>
      </c>
      <c r="B23" s="8" t="s">
        <v>3</v>
      </c>
      <c r="C23" s="9">
        <v>2062.3000000000002</v>
      </c>
      <c r="D23" s="9"/>
      <c r="E23" s="9"/>
    </row>
    <row r="24" spans="1:5" ht="20.25" x14ac:dyDescent="0.3">
      <c r="A24" s="12" t="s">
        <v>5</v>
      </c>
      <c r="B24" s="13" t="s">
        <v>4</v>
      </c>
      <c r="C24" s="9">
        <v>2</v>
      </c>
      <c r="D24" s="9"/>
      <c r="E24" s="9"/>
    </row>
    <row r="25" spans="1:5" ht="20.25" x14ac:dyDescent="0.3">
      <c r="A25" s="12" t="s">
        <v>36</v>
      </c>
      <c r="B25" s="8" t="s">
        <v>37</v>
      </c>
      <c r="C25" s="9">
        <v>85929</v>
      </c>
      <c r="D25" s="9"/>
      <c r="E25" s="9"/>
    </row>
    <row r="26" spans="1:5" ht="25.5" x14ac:dyDescent="0.3">
      <c r="A26" s="9" t="s">
        <v>28</v>
      </c>
      <c r="B26" s="8" t="s">
        <v>3</v>
      </c>
      <c r="C26" s="9">
        <v>33990.5</v>
      </c>
      <c r="D26" s="9"/>
      <c r="E26" s="9"/>
    </row>
    <row r="27" spans="1:5" ht="20.25" x14ac:dyDescent="0.3">
      <c r="A27" s="12" t="s">
        <v>5</v>
      </c>
      <c r="B27" s="13" t="s">
        <v>4</v>
      </c>
      <c r="C27" s="9">
        <v>49.7</v>
      </c>
      <c r="D27" s="9"/>
      <c r="E27" s="9"/>
    </row>
    <row r="28" spans="1:5" ht="20.25" x14ac:dyDescent="0.3">
      <c r="A28" s="12" t="s">
        <v>36</v>
      </c>
      <c r="B28" s="8" t="s">
        <v>37</v>
      </c>
      <c r="C28" s="9">
        <v>56993</v>
      </c>
      <c r="D28" s="9"/>
      <c r="E28" s="9"/>
    </row>
    <row r="29" spans="1:5" ht="25.5" x14ac:dyDescent="0.3">
      <c r="A29" s="7" t="s">
        <v>6</v>
      </c>
      <c r="B29" s="8" t="s">
        <v>3</v>
      </c>
      <c r="C29" s="9">
        <f>4641+2707+1289+313+180+84</f>
        <v>9214</v>
      </c>
      <c r="D29" s="9">
        <f>1116+652+321+111+64+30</f>
        <v>2294</v>
      </c>
      <c r="E29" s="9"/>
    </row>
    <row r="30" spans="1:5" ht="52.5" x14ac:dyDescent="0.3">
      <c r="A30" s="14" t="s">
        <v>7</v>
      </c>
      <c r="B30" s="8" t="s">
        <v>3</v>
      </c>
      <c r="C30" s="9">
        <v>12264.6</v>
      </c>
      <c r="D30" s="9">
        <f>3084+206+7.5+16.8</f>
        <v>3314.3</v>
      </c>
      <c r="E30" s="9"/>
    </row>
    <row r="31" spans="1:5" ht="40.5" x14ac:dyDescent="0.3">
      <c r="A31" s="14" t="s">
        <v>8</v>
      </c>
      <c r="B31" s="8" t="s">
        <v>3</v>
      </c>
      <c r="C31" s="9">
        <v>240</v>
      </c>
      <c r="D31" s="9">
        <v>20</v>
      </c>
      <c r="E31" s="9"/>
    </row>
    <row r="32" spans="1:5" ht="36.75" x14ac:dyDescent="0.3">
      <c r="A32" s="14" t="s">
        <v>9</v>
      </c>
      <c r="B32" s="8" t="s">
        <v>3</v>
      </c>
      <c r="C32" s="9"/>
      <c r="D32" s="9"/>
      <c r="E32" s="9"/>
    </row>
    <row r="33" spans="1:5" ht="52.5" x14ac:dyDescent="0.3">
      <c r="A33" s="14" t="s">
        <v>10</v>
      </c>
      <c r="B33" s="8" t="s">
        <v>3</v>
      </c>
      <c r="C33" s="9">
        <v>72302.399999999994</v>
      </c>
      <c r="D33" s="9">
        <v>15498.7</v>
      </c>
      <c r="E33" s="9"/>
    </row>
    <row r="34" spans="1:5" ht="20.25" x14ac:dyDescent="0.3">
      <c r="A34" s="2"/>
      <c r="B34" s="3"/>
      <c r="C34" s="2"/>
      <c r="D34" s="2">
        <f>SUM(D15:D33)</f>
        <v>43846</v>
      </c>
      <c r="E34" s="2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дошкольное</vt:lpstr>
      <vt:lpstr>среднее</vt:lpstr>
      <vt:lpstr>дополнительное образование</vt:lpstr>
      <vt:lpstr>ТиПО</vt:lpstr>
      <vt:lpstr>1кв.</vt:lpstr>
      <vt:lpstr>2кв.</vt:lpstr>
      <vt:lpstr>3кв.</vt:lpstr>
      <vt:lpstr>4кв.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2019-07-11T07:09:01Z</dcterms:modified>
</cp:coreProperties>
</file>